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Trimestre" sheetId="1" r:id="rId1"/>
  </sheets>
  <definedNames>
    <definedName name="_xlnm.Print_Area" localSheetId="0">Trimestre!$A$1:$Q$81</definedName>
    <definedName name="_xlnm.Print_Titles" localSheetId="0">Trimestre!$18:$20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I21" i="1"/>
  <c r="J22" i="1"/>
  <c r="P30" i="1" l="1"/>
  <c r="P29" i="1"/>
  <c r="P26" i="1"/>
  <c r="P25" i="1"/>
  <c r="P24" i="1"/>
  <c r="Q53" i="1"/>
  <c r="P53" i="1"/>
  <c r="J53" i="1" l="1"/>
  <c r="Q52" i="1"/>
  <c r="P52" i="1"/>
  <c r="M52" i="1"/>
  <c r="L52" i="1"/>
  <c r="K52" i="1"/>
  <c r="J52" i="1"/>
  <c r="I52" i="1"/>
  <c r="H52" i="1"/>
  <c r="Q51" i="1"/>
  <c r="J51" i="1"/>
  <c r="Q50" i="1"/>
  <c r="J50" i="1"/>
  <c r="Q49" i="1"/>
  <c r="J49" i="1"/>
  <c r="Q48" i="1"/>
  <c r="J48" i="1"/>
  <c r="Q43" i="1"/>
  <c r="P43" i="1"/>
  <c r="P42" i="1" s="1"/>
  <c r="J43" i="1"/>
  <c r="M42" i="1"/>
  <c r="L42" i="1"/>
  <c r="K42" i="1"/>
  <c r="H42" i="1"/>
  <c r="Q41" i="1"/>
  <c r="P41" i="1"/>
  <c r="J41" i="1"/>
  <c r="Q40" i="1"/>
  <c r="J40" i="1"/>
  <c r="Q39" i="1"/>
  <c r="J39" i="1"/>
  <c r="Q38" i="1"/>
  <c r="Q37" i="1" s="1"/>
  <c r="P38" i="1"/>
  <c r="J38" i="1"/>
  <c r="M37" i="1"/>
  <c r="L37" i="1"/>
  <c r="K37" i="1"/>
  <c r="I37" i="1"/>
  <c r="H37" i="1"/>
  <c r="H36" i="1"/>
  <c r="Q35" i="1"/>
  <c r="P35" i="1"/>
  <c r="P32" i="1" s="1"/>
  <c r="J35" i="1"/>
  <c r="Q34" i="1"/>
  <c r="J34" i="1"/>
  <c r="Q33" i="1"/>
  <c r="J33" i="1"/>
  <c r="J32" i="1" s="1"/>
  <c r="O32" i="1"/>
  <c r="N32" i="1"/>
  <c r="M32" i="1"/>
  <c r="L32" i="1"/>
  <c r="K32" i="1"/>
  <c r="I32" i="1"/>
  <c r="H32" i="1"/>
  <c r="Q31" i="1"/>
  <c r="J31" i="1"/>
  <c r="Q30" i="1"/>
  <c r="J30" i="1"/>
  <c r="Q29" i="1"/>
  <c r="J29" i="1"/>
  <c r="Q28" i="1"/>
  <c r="J28" i="1"/>
  <c r="Q27" i="1"/>
  <c r="J27" i="1"/>
  <c r="Q26" i="1"/>
  <c r="J26" i="1"/>
  <c r="Q25" i="1"/>
  <c r="J25" i="1"/>
  <c r="Q24" i="1"/>
  <c r="J24" i="1"/>
  <c r="Q23" i="1"/>
  <c r="J23" i="1"/>
  <c r="Q22" i="1"/>
  <c r="P22" i="1"/>
  <c r="P21" i="1" s="1"/>
  <c r="O21" i="1"/>
  <c r="N21" i="1"/>
  <c r="M21" i="1"/>
  <c r="L21" i="1"/>
  <c r="K21" i="1"/>
  <c r="H21" i="1"/>
  <c r="K36" i="1" l="1"/>
  <c r="I36" i="1"/>
  <c r="I54" i="1" s="1"/>
  <c r="P37" i="1"/>
  <c r="H54" i="1"/>
  <c r="P54" i="1"/>
  <c r="M36" i="1"/>
  <c r="O54" i="1"/>
  <c r="Q32" i="1"/>
  <c r="Q21" i="1"/>
  <c r="J42" i="1"/>
  <c r="J21" i="1"/>
  <c r="J37" i="1"/>
  <c r="J36" i="1" s="1"/>
  <c r="L36" i="1"/>
  <c r="Q42" i="1"/>
  <c r="M54" i="1"/>
  <c r="Q54" i="1" l="1"/>
  <c r="J54" i="1"/>
</calcChain>
</file>

<file path=xl/sharedStrings.xml><?xml version="1.0" encoding="utf-8"?>
<sst xmlns="http://schemas.openxmlformats.org/spreadsheetml/2006/main" count="106" uniqueCount="92">
  <si>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</si>
  <si>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</si>
  <si>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</si>
  <si>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</si>
  <si>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</si>
  <si>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</si>
  <si>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</si>
  <si>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</si>
  <si>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</si>
  <si>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</si>
  <si>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</si>
  <si>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</si>
  <si>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</si>
  <si>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</si>
  <si>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</si>
  <si>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Modificaciones Presupuestarias 2024</t>
  </si>
  <si>
    <t xml:space="preserve">Presupuesto   2024,  Modificado Vigente </t>
  </si>
  <si>
    <t>Metas Fisicas para el año 2024</t>
  </si>
  <si>
    <t>% Fisica</t>
  </si>
  <si>
    <t>% Financiera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</si>
  <si>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</si>
  <si>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</si>
  <si>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</si>
  <si>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</si>
  <si>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</si>
  <si>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</si>
  <si>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</si>
  <si>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</si>
  <si>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</si>
  <si>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</si>
  <si>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</si>
  <si>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</si>
  <si>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</si>
  <si>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</si>
  <si>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</si>
  <si>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</si>
  <si>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</si>
  <si>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</si>
  <si>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</si>
  <si>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</si>
  <si>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</si>
  <si>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</si>
  <si>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</si>
  <si>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</si>
  <si>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</si>
  <si>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</si>
  <si>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</si>
  <si>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</si>
  <si>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</si>
  <si>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</si>
  <si>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</si>
  <si>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</si>
  <si>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</si>
  <si>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</si>
  <si>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</si>
  <si>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</si>
  <si>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</si>
  <si>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</si>
  <si>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</si>
  <si>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</si>
  <si>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</si>
  <si>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</si>
  <si>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</si>
  <si>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</si>
  <si>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</si>
  <si>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</si>
  <si>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</si>
  <si>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</si>
  <si>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</si>
  <si>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</si>
  <si>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</si>
  <si>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</si>
  <si>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</si>
  <si>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</si>
  <si>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</si>
  <si>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</si>
  <si>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</si>
  <si>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</si>
  <si>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</si>
  <si>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</si>
  <si>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</si>
  <si>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</si>
  <si>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</si>
  <si>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</si>
  <si>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</si>
  <si>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Nota: Este analisis fisico-financiero, Julio-septiembre 2024,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</si>
  <si>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t>OCTUBRE- DICIEMBRE- 2024</t>
  </si>
  <si>
    <t>Ejecución Fisica Financiera Oct. - Dic., 2024</t>
  </si>
  <si>
    <t>Programacion Ejecución Fisica Financiera Oct -Dic., 2024</t>
  </si>
  <si>
    <t>% de Ejecución Fisico-Finanaciero,Oct-Dic. 2024</t>
  </si>
  <si>
    <t>4to. Trimestre</t>
  </si>
  <si>
    <t>INFOMRE LOGROS Y SEGUIMIENTO PLAN ESTRATEGICO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</si>
</sst>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omic Sans MS"/>
      <family val="4"/>
    </font>
    <font>
      <sz val="11"/>
      <name val="Calibri"/>
      <family val="2"/>
      <scheme val="minor"/>
    </font>
    <font>
      <sz val="14"/>
      <color rgb="FF000000"/>
      <name val="Calibri Light"/>
      <family val="2"/>
    </font>
    <font>
      <sz val="14"/>
      <color rgb="FF00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43" fontId="0" fillId="0" borderId="0" xfId="0" applyNumberFormat="1"/>
    <xf numFmtId="4" fontId="0" fillId="0" borderId="0" xfId="0" applyNumberFormat="1"/>
    <xf numFmtId="44" fontId="0" fillId="0" borderId="0" xfId="2" applyFont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11" fillId="3" borderId="3" xfId="0" applyNumberFormat="1" applyFont="1" applyFill="1" applyBorder="1" applyAlignment="1">
      <alignment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164" fontId="11" fillId="2" borderId="3" xfId="1" applyNumberFormat="1" applyFont="1" applyFill="1" applyBorder="1" applyAlignment="1">
      <alignment vertical="center"/>
    </xf>
    <xf numFmtId="43" fontId="11" fillId="2" borderId="3" xfId="1" applyFont="1" applyFill="1" applyBorder="1" applyAlignment="1">
      <alignment vertical="center"/>
    </xf>
    <xf numFmtId="43" fontId="11" fillId="0" borderId="3" xfId="1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horizontal="center" vertical="center"/>
    </xf>
    <xf numFmtId="1" fontId="11" fillId="0" borderId="3" xfId="1" applyNumberFormat="1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 wrapText="1"/>
    </xf>
    <xf numFmtId="43" fontId="1" fillId="0" borderId="3" xfId="1" applyFont="1" applyFill="1" applyBorder="1" applyAlignment="1">
      <alignment vertical="center"/>
    </xf>
    <xf numFmtId="165" fontId="11" fillId="2" borderId="3" xfId="1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165" fontId="11" fillId="3" borderId="3" xfId="0" applyNumberFormat="1" applyFont="1" applyFill="1" applyBorder="1" applyAlignment="1">
      <alignment horizontal="left" vertical="center" wrapText="1"/>
    </xf>
    <xf numFmtId="165" fontId="11" fillId="0" borderId="3" xfId="1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165" fontId="11" fillId="2" borderId="3" xfId="1" applyNumberFormat="1" applyFont="1" applyFill="1" applyBorder="1" applyAlignment="1">
      <alignment vertical="center" wrapText="1"/>
    </xf>
    <xf numFmtId="165" fontId="11" fillId="0" borderId="3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165" fontId="10" fillId="0" borderId="0" xfId="0" applyNumberFormat="1" applyFont="1" applyAlignment="1">
      <alignment vertical="center"/>
    </xf>
    <xf numFmtId="43" fontId="10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43" fontId="9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vertical="center" wrapText="1"/>
    </xf>
    <xf numFmtId="49" fontId="6" fillId="2" borderId="0" xfId="0" applyNumberFormat="1" applyFont="1" applyFill="1" applyAlignment="1">
      <alignment horizontal="center" vertical="center"/>
    </xf>
    <xf numFmtId="43" fontId="11" fillId="0" borderId="3" xfId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165" fontId="11" fillId="2" borderId="3" xfId="1" applyNumberFormat="1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1424215</xdr:colOff>
      <xdr:row>0</xdr:row>
      <xdr:rowOff>0</xdr:rowOff>
    </xdr:from>
    <xdr:to>
      <xdr:col>9</xdr:col>
      <xdr:colOff>557894</xdr:colOff>
      <xdr:row>7</xdr:row>
      <xdr:rowOff>81643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5D8E3A-032C-4B11-A784-C547814700A7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1" y="0"/>
          <a:ext cx="3664857" cy="1510393"/>
        </a:xfrm>
        <a:prstGeom prst="rect">
          <a:avLst/>
        </a:prstGeom>
      </xdr:spPr>
    </xdr:pic>
    <xdr:clientData/>
  </xdr:twoCellAnchor>
  <xdr:twoCellAnchor editAs="oneCell">
    <xdr:from>
      <xdr:col>6</xdr:col>
      <xdr:colOff>1673678</xdr:colOff>
      <xdr:row>61</xdr:row>
      <xdr:rowOff>54429</xdr:rowOff>
    </xdr:from>
    <xdr:to>
      <xdr:col>9</xdr:col>
      <xdr:colOff>390978</xdr:colOff>
      <xdr:row>64</xdr:row>
      <xdr:rowOff>147055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35A931-EE9D-C9ED-2AC2-F7DCD9FFF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6214" y="27404786"/>
          <a:ext cx="324847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zoomScale="70" zoomScaleNormal="70" zoomScaleSheetLayoutView="70" workbookViewId="0">
      <selection activeCell="F66" sqref="F66"/>
    </sheetView>
  </sheetViews>
  <sheetFormatPr baseColWidth="10" defaultColWidth="11.140625" defaultRowHeight="15" x14ac:dyDescent="0.25"/>
  <cols>
    <col min="1" max="1" width="9.42578125" style="36" customWidth="1"/>
    <col min="2" max="2" width="33.7109375" style="36" customWidth="1"/>
    <col min="3" max="5" width="7.7109375" style="44" customWidth="1"/>
    <col min="6" max="6" width="17.5703125" style="62" customWidth="1"/>
    <col min="7" max="7" width="31.5703125" style="36" customWidth="1"/>
    <col min="8" max="10" width="18.140625" style="36" customWidth="1"/>
    <col min="11" max="11" width="11.5703125" style="36" customWidth="1"/>
    <col min="12" max="17" width="14" style="36" customWidth="1"/>
    <col min="18" max="18" width="13.140625" bestFit="1" customWidth="1"/>
    <col min="19" max="19" width="15.140625" bestFit="1" customWidth="1"/>
    <col min="20" max="20" width="14.85546875" bestFit="1" customWidth="1"/>
    <col min="21" max="21" width="13.7109375" bestFit="1" customWidth="1"/>
    <col min="22" max="22" width="13.42578125" customWidth="1"/>
  </cols>
  <sheetData>
    <row r="1" spans="1:17" ht="15.75" x14ac:dyDescent="0.25">
      <c r="A1" s="30"/>
      <c r="B1" s="30"/>
      <c r="C1" s="37"/>
      <c r="D1" s="37"/>
      <c r="E1" s="37"/>
      <c r="F1" s="5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5.75" x14ac:dyDescent="0.25">
      <c r="A2" s="30"/>
      <c r="B2" s="30"/>
      <c r="C2" s="37"/>
      <c r="D2" s="37"/>
      <c r="E2" s="37"/>
      <c r="F2" s="55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5.75" x14ac:dyDescent="0.25">
      <c r="A3" s="30"/>
      <c r="B3" s="30"/>
      <c r="C3" s="37"/>
      <c r="D3" s="37"/>
      <c r="E3" s="37"/>
      <c r="F3" s="55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5.75" x14ac:dyDescent="0.25">
      <c r="A4" s="30"/>
      <c r="B4" s="30"/>
      <c r="C4" s="37"/>
      <c r="D4" s="37"/>
      <c r="E4" s="37"/>
      <c r="F4" s="55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15.75" x14ac:dyDescent="0.25">
      <c r="A5" s="30"/>
      <c r="B5" s="30"/>
      <c r="C5" s="37"/>
      <c r="D5" s="37"/>
      <c r="E5" s="37"/>
      <c r="F5" s="55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.75" x14ac:dyDescent="0.25">
      <c r="A6" s="30"/>
      <c r="B6" s="30"/>
      <c r="C6" s="37"/>
      <c r="D6" s="37"/>
      <c r="E6" s="37"/>
      <c r="F6" s="55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5">
      <c r="A7" s="30"/>
      <c r="B7" s="30"/>
      <c r="C7" s="37"/>
      <c r="D7" s="37"/>
      <c r="E7" s="37"/>
      <c r="F7" s="55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15.75" x14ac:dyDescent="0.25">
      <c r="A8" s="30"/>
      <c r="B8" s="30"/>
      <c r="C8" s="37"/>
      <c r="D8" s="37"/>
      <c r="E8" s="37"/>
      <c r="F8" s="55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15.75" customHeight="1" x14ac:dyDescent="0.25">
      <c r="A9" s="78" t="s">
        <v>91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7" ht="21.75" customHeight="1" x14ac:dyDescent="0.25">
      <c r="A10" s="79" t="s">
        <v>86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ht="35.25" customHeight="1" x14ac:dyDescent="0.25">
      <c r="A11" s="84" t="s">
        <v>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ht="30.75" customHeight="1" x14ac:dyDescent="0.25">
      <c r="A12" s="86" t="s">
        <v>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1:17" ht="6" customHeight="1" x14ac:dyDescent="0.25">
      <c r="A13" s="32"/>
      <c r="B13" s="31"/>
      <c r="C13" s="38"/>
      <c r="D13" s="38"/>
      <c r="E13" s="38"/>
      <c r="F13" s="56"/>
      <c r="G13" s="31"/>
      <c r="H13" s="31"/>
      <c r="I13" s="31"/>
      <c r="J13" s="31"/>
      <c r="K13" s="31"/>
      <c r="L13" s="32"/>
      <c r="M13" s="32"/>
      <c r="N13" s="32"/>
      <c r="O13" s="32"/>
      <c r="P13" s="32"/>
      <c r="Q13" s="32"/>
    </row>
    <row r="14" spans="1:17" x14ac:dyDescent="0.25">
      <c r="A14" s="89" t="s">
        <v>2</v>
      </c>
      <c r="B14" s="89"/>
      <c r="C14" s="65" t="s">
        <v>3</v>
      </c>
      <c r="D14" s="39"/>
      <c r="E14" s="38"/>
      <c r="F14" s="56"/>
      <c r="G14" s="31"/>
      <c r="H14" s="31"/>
      <c r="I14" s="31"/>
      <c r="J14" s="31"/>
      <c r="K14" s="31"/>
      <c r="L14" s="32"/>
      <c r="M14" s="32"/>
      <c r="N14" s="32"/>
      <c r="O14" s="32"/>
      <c r="P14" s="32"/>
      <c r="Q14" s="32"/>
    </row>
    <row r="15" spans="1:17" x14ac:dyDescent="0.25">
      <c r="A15" s="89" t="s">
        <v>4</v>
      </c>
      <c r="B15" s="89"/>
      <c r="C15" s="65" t="s">
        <v>5</v>
      </c>
      <c r="D15" s="39"/>
      <c r="E15" s="38"/>
      <c r="F15" s="56"/>
      <c r="G15" s="31"/>
      <c r="H15" s="31"/>
      <c r="I15" s="31"/>
      <c r="J15" s="31"/>
      <c r="K15" s="31"/>
      <c r="L15" s="32"/>
      <c r="M15" s="32"/>
      <c r="N15" s="32"/>
      <c r="O15" s="32"/>
      <c r="P15" s="32"/>
      <c r="Q15" s="32"/>
    </row>
    <row r="16" spans="1:17" x14ac:dyDescent="0.25">
      <c r="A16" s="89" t="s">
        <v>6</v>
      </c>
      <c r="B16" s="89"/>
      <c r="C16" s="65" t="s">
        <v>7</v>
      </c>
      <c r="D16" s="39"/>
      <c r="E16" s="38"/>
      <c r="F16" s="56"/>
      <c r="G16" s="31"/>
      <c r="H16" s="31"/>
      <c r="I16" s="31"/>
      <c r="J16" s="31"/>
      <c r="K16" s="31"/>
      <c r="L16" s="32"/>
      <c r="M16" s="32"/>
      <c r="N16" s="32"/>
      <c r="O16" s="32"/>
      <c r="P16" s="32"/>
      <c r="Q16" s="32"/>
    </row>
    <row r="17" spans="1:21" ht="10.5" customHeight="1" x14ac:dyDescent="0.25">
      <c r="A17" s="45"/>
      <c r="B17" s="31"/>
      <c r="C17" s="38"/>
      <c r="D17" s="38"/>
      <c r="E17" s="38"/>
      <c r="F17" s="56"/>
      <c r="G17" s="31"/>
      <c r="H17" s="31"/>
      <c r="I17" s="31"/>
      <c r="J17" s="31"/>
      <c r="K17" s="31"/>
      <c r="L17" s="32"/>
      <c r="M17" s="32"/>
      <c r="N17" s="32"/>
      <c r="O17" s="32"/>
      <c r="P17" s="32"/>
      <c r="Q17" s="32"/>
    </row>
    <row r="18" spans="1:21" ht="54.75" customHeight="1" x14ac:dyDescent="0.25">
      <c r="A18" s="87" t="s">
        <v>8</v>
      </c>
      <c r="B18" s="80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 t="s">
        <v>88</v>
      </c>
      <c r="M18" s="80"/>
      <c r="N18" s="80" t="s">
        <v>87</v>
      </c>
      <c r="O18" s="80"/>
      <c r="P18" s="80" t="s">
        <v>89</v>
      </c>
      <c r="Q18" s="80"/>
    </row>
    <row r="19" spans="1:21" ht="35.25" customHeight="1" x14ac:dyDescent="0.25">
      <c r="A19" s="87"/>
      <c r="B19" s="80" t="s">
        <v>10</v>
      </c>
      <c r="C19" s="88" t="s">
        <v>11</v>
      </c>
      <c r="D19" s="88"/>
      <c r="E19" s="88"/>
      <c r="F19" s="80" t="s">
        <v>12</v>
      </c>
      <c r="G19" s="80" t="s">
        <v>13</v>
      </c>
      <c r="H19" s="80" t="s">
        <v>14</v>
      </c>
      <c r="I19" s="80" t="s">
        <v>15</v>
      </c>
      <c r="J19" s="80" t="s">
        <v>16</v>
      </c>
      <c r="K19" s="80" t="s">
        <v>17</v>
      </c>
      <c r="L19" s="80" t="s">
        <v>90</v>
      </c>
      <c r="M19" s="80"/>
      <c r="N19" s="80" t="s">
        <v>90</v>
      </c>
      <c r="O19" s="80"/>
      <c r="P19" s="6" t="s">
        <v>18</v>
      </c>
      <c r="Q19" s="6" t="s">
        <v>19</v>
      </c>
    </row>
    <row r="20" spans="1:21" ht="57" customHeight="1" x14ac:dyDescent="0.25">
      <c r="A20" s="87"/>
      <c r="B20" s="80"/>
      <c r="C20" s="6" t="s">
        <v>20</v>
      </c>
      <c r="D20" s="6" t="s">
        <v>21</v>
      </c>
      <c r="E20" s="6" t="s">
        <v>22</v>
      </c>
      <c r="F20" s="80"/>
      <c r="G20" s="80"/>
      <c r="H20" s="80"/>
      <c r="I20" s="80"/>
      <c r="J20" s="80"/>
      <c r="K20" s="80"/>
      <c r="L20" s="5" t="s">
        <v>23</v>
      </c>
      <c r="M20" s="5" t="s">
        <v>24</v>
      </c>
      <c r="N20" s="5" t="s">
        <v>23</v>
      </c>
      <c r="O20" s="5" t="s">
        <v>24</v>
      </c>
      <c r="P20" s="5" t="s">
        <v>25</v>
      </c>
      <c r="Q20" s="5" t="s">
        <v>26</v>
      </c>
    </row>
    <row r="21" spans="1:21" ht="37.5" customHeight="1" x14ac:dyDescent="0.25">
      <c r="A21" s="4"/>
      <c r="B21" s="73" t="s">
        <v>27</v>
      </c>
      <c r="C21" s="73"/>
      <c r="D21" s="73"/>
      <c r="E21" s="73"/>
      <c r="F21" s="73"/>
      <c r="G21" s="73"/>
      <c r="H21" s="8">
        <f>H22+H23+H24+H25+H26+H27+H28+H29+H30+H31</f>
        <v>385195385</v>
      </c>
      <c r="I21" s="8">
        <f>I22+I23+I24+I25+I26+I27+I28+I29+I30+I31</f>
        <v>7669215.0199999865</v>
      </c>
      <c r="J21" s="8">
        <f t="shared" ref="J21:O21" si="0">J22+J23+J24+J25+J26+J27+J28+J29+J30+J31</f>
        <v>392864600.01999998</v>
      </c>
      <c r="K21" s="8">
        <f t="shared" si="0"/>
        <v>77638</v>
      </c>
      <c r="L21" s="8">
        <f t="shared" si="0"/>
        <v>19985</v>
      </c>
      <c r="M21" s="8">
        <f t="shared" si="0"/>
        <v>96486346.25</v>
      </c>
      <c r="N21" s="8">
        <f t="shared" si="0"/>
        <v>26750</v>
      </c>
      <c r="O21" s="8">
        <f t="shared" si="0"/>
        <v>95889939.610000029</v>
      </c>
      <c r="P21" s="8">
        <f>(P22+P24+P25+P26+P29+P30)/6</f>
        <v>208.53943000714654</v>
      </c>
      <c r="Q21" s="8">
        <f>(Q22+Q23+Q24+Q25+Q26+Q27+Q28+Q29+Q30+Q31)/10</f>
        <v>57.193471114697331</v>
      </c>
      <c r="S21" s="1"/>
    </row>
    <row r="22" spans="1:21" ht="52.5" customHeight="1" x14ac:dyDescent="0.25">
      <c r="A22" s="74">
        <v>5874</v>
      </c>
      <c r="B22" s="68" t="s">
        <v>28</v>
      </c>
      <c r="C22" s="76">
        <v>3</v>
      </c>
      <c r="D22" s="76">
        <v>3.3</v>
      </c>
      <c r="E22" s="76" t="s">
        <v>29</v>
      </c>
      <c r="F22" s="68" t="s">
        <v>30</v>
      </c>
      <c r="G22" s="12" t="s">
        <v>31</v>
      </c>
      <c r="H22" s="13">
        <v>166636890</v>
      </c>
      <c r="I22" s="14">
        <v>158233006.41</v>
      </c>
      <c r="J22" s="15">
        <f>I22+H22</f>
        <v>324869896.40999997</v>
      </c>
      <c r="K22" s="67">
        <v>63500</v>
      </c>
      <c r="L22" s="67">
        <v>15875</v>
      </c>
      <c r="M22" s="15">
        <v>41784222.5</v>
      </c>
      <c r="N22" s="66">
        <v>9907</v>
      </c>
      <c r="O22" s="15">
        <v>80059522.600000009</v>
      </c>
      <c r="P22" s="75">
        <f>N22/L22*100</f>
        <v>62.406299212598427</v>
      </c>
      <c r="Q22" s="17">
        <f>O22/M22*100</f>
        <v>191.60227906598001</v>
      </c>
      <c r="R22" s="2"/>
      <c r="S22" s="2"/>
      <c r="T22" s="2"/>
      <c r="U22" s="2"/>
    </row>
    <row r="23" spans="1:21" ht="52.5" customHeight="1" x14ac:dyDescent="0.25">
      <c r="A23" s="74"/>
      <c r="B23" s="68"/>
      <c r="C23" s="76"/>
      <c r="D23" s="76"/>
      <c r="E23" s="76"/>
      <c r="F23" s="68"/>
      <c r="G23" s="12" t="s">
        <v>32</v>
      </c>
      <c r="H23" s="13">
        <v>177140322</v>
      </c>
      <c r="I23" s="14">
        <v>-144591377.27000001</v>
      </c>
      <c r="J23" s="15">
        <f>I23+H23</f>
        <v>32548944.729999989</v>
      </c>
      <c r="K23" s="67"/>
      <c r="L23" s="67"/>
      <c r="M23" s="15">
        <v>44347580.5</v>
      </c>
      <c r="N23" s="66"/>
      <c r="O23" s="15">
        <v>8609921.6300000027</v>
      </c>
      <c r="P23" s="75"/>
      <c r="Q23" s="17">
        <f t="shared" ref="Q23:Q31" si="1">O23/M23*100</f>
        <v>19.414636678995382</v>
      </c>
      <c r="R23" s="2"/>
      <c r="S23" s="2"/>
      <c r="T23" s="2"/>
      <c r="U23" s="2"/>
    </row>
    <row r="24" spans="1:21" ht="56.25" customHeight="1" x14ac:dyDescent="0.25">
      <c r="A24" s="9" t="s">
        <v>33</v>
      </c>
      <c r="B24" s="12" t="s">
        <v>34</v>
      </c>
      <c r="C24" s="11">
        <v>3</v>
      </c>
      <c r="D24" s="11">
        <v>3.3</v>
      </c>
      <c r="E24" s="11" t="s">
        <v>29</v>
      </c>
      <c r="F24" s="10" t="s">
        <v>35</v>
      </c>
      <c r="G24" s="12" t="s">
        <v>36</v>
      </c>
      <c r="H24" s="13">
        <v>10454747</v>
      </c>
      <c r="I24" s="14">
        <v>-578290.69999999995</v>
      </c>
      <c r="J24" s="15">
        <f>I24+H24</f>
        <v>9876456.3000000007</v>
      </c>
      <c r="K24" s="18">
        <v>35</v>
      </c>
      <c r="L24" s="19">
        <v>9</v>
      </c>
      <c r="M24" s="15">
        <v>2613687</v>
      </c>
      <c r="N24" s="15">
        <v>5</v>
      </c>
      <c r="O24" s="15">
        <v>2459031.33</v>
      </c>
      <c r="P24" s="20">
        <f>N24/L24*100</f>
        <v>55.555555555555557</v>
      </c>
      <c r="Q24" s="17">
        <f t="shared" si="1"/>
        <v>94.082854220876484</v>
      </c>
      <c r="R24" s="2"/>
      <c r="S24" s="2"/>
      <c r="T24" s="2"/>
      <c r="U24" s="2"/>
    </row>
    <row r="25" spans="1:21" ht="63" customHeight="1" x14ac:dyDescent="0.25">
      <c r="A25" s="9" t="s">
        <v>37</v>
      </c>
      <c r="B25" s="12" t="s">
        <v>38</v>
      </c>
      <c r="C25" s="11">
        <v>3</v>
      </c>
      <c r="D25" s="11">
        <v>3.3</v>
      </c>
      <c r="E25" s="11" t="s">
        <v>29</v>
      </c>
      <c r="F25" s="10" t="s">
        <v>39</v>
      </c>
      <c r="G25" s="12" t="s">
        <v>40</v>
      </c>
      <c r="H25" s="13">
        <v>9804005</v>
      </c>
      <c r="I25" s="14">
        <v>-772232.68</v>
      </c>
      <c r="J25" s="15">
        <f t="shared" ref="J25:J31" si="2">I25+H25</f>
        <v>9031772.3200000003</v>
      </c>
      <c r="K25" s="18">
        <v>5</v>
      </c>
      <c r="L25" s="19">
        <v>1</v>
      </c>
      <c r="M25" s="15">
        <v>2451001</v>
      </c>
      <c r="N25" s="15">
        <v>0</v>
      </c>
      <c r="O25" s="21">
        <v>1681985.31</v>
      </c>
      <c r="P25" s="20">
        <f>N25/L25*100</f>
        <v>0</v>
      </c>
      <c r="Q25" s="17">
        <f t="shared" si="1"/>
        <v>68.624423653845923</v>
      </c>
      <c r="R25" s="2"/>
      <c r="S25" s="2"/>
      <c r="T25" s="2"/>
      <c r="U25" s="2"/>
    </row>
    <row r="26" spans="1:21" ht="63" customHeight="1" x14ac:dyDescent="0.25">
      <c r="A26" s="74">
        <v>6810</v>
      </c>
      <c r="B26" s="68" t="s">
        <v>41</v>
      </c>
      <c r="C26" s="76">
        <v>3</v>
      </c>
      <c r="D26" s="76">
        <v>3.3</v>
      </c>
      <c r="E26" s="76" t="s">
        <v>29</v>
      </c>
      <c r="F26" s="68" t="s">
        <v>42</v>
      </c>
      <c r="G26" s="12" t="s">
        <v>43</v>
      </c>
      <c r="H26" s="22">
        <v>1500000</v>
      </c>
      <c r="I26" s="22">
        <v>-752315.5</v>
      </c>
      <c r="J26" s="15">
        <f t="shared" si="2"/>
        <v>747684.5</v>
      </c>
      <c r="K26" s="72">
        <v>4798</v>
      </c>
      <c r="L26" s="67">
        <v>1300</v>
      </c>
      <c r="M26" s="15">
        <v>375000</v>
      </c>
      <c r="N26" s="66">
        <v>9306</v>
      </c>
      <c r="O26" s="15">
        <v>0</v>
      </c>
      <c r="P26" s="75">
        <f>N26/L26*100</f>
        <v>715.84615384615381</v>
      </c>
      <c r="Q26" s="17">
        <f t="shared" si="1"/>
        <v>0</v>
      </c>
      <c r="U26" s="2"/>
    </row>
    <row r="27" spans="1:21" ht="75.75" customHeight="1" x14ac:dyDescent="0.25">
      <c r="A27" s="74"/>
      <c r="B27" s="68"/>
      <c r="C27" s="76"/>
      <c r="D27" s="76"/>
      <c r="E27" s="76"/>
      <c r="F27" s="68"/>
      <c r="G27" s="12" t="s">
        <v>44</v>
      </c>
      <c r="H27" s="22">
        <v>3170000</v>
      </c>
      <c r="I27" s="22">
        <v>-1238683.8600000001</v>
      </c>
      <c r="J27" s="15">
        <f t="shared" si="2"/>
        <v>1931316.14</v>
      </c>
      <c r="K27" s="72"/>
      <c r="L27" s="67"/>
      <c r="M27" s="15">
        <v>792500</v>
      </c>
      <c r="N27" s="66"/>
      <c r="O27" s="15">
        <v>45322.279999999795</v>
      </c>
      <c r="P27" s="75"/>
      <c r="Q27" s="17">
        <f t="shared" si="1"/>
        <v>5.7188996845425608</v>
      </c>
      <c r="R27" s="2"/>
      <c r="T27" s="2"/>
      <c r="U27" s="2"/>
    </row>
    <row r="28" spans="1:21" ht="67.5" customHeight="1" x14ac:dyDescent="0.25">
      <c r="A28" s="74"/>
      <c r="B28" s="68"/>
      <c r="C28" s="76"/>
      <c r="D28" s="76"/>
      <c r="E28" s="76"/>
      <c r="F28" s="68"/>
      <c r="G28" s="12" t="s">
        <v>45</v>
      </c>
      <c r="H28" s="22">
        <v>10096760</v>
      </c>
      <c r="I28" s="14">
        <v>-2053050.86</v>
      </c>
      <c r="J28" s="15">
        <f t="shared" si="2"/>
        <v>8043709.1399999997</v>
      </c>
      <c r="K28" s="72"/>
      <c r="L28" s="67"/>
      <c r="M28" s="15">
        <v>2524190</v>
      </c>
      <c r="N28" s="66"/>
      <c r="O28" s="15">
        <v>1976539.7300000002</v>
      </c>
      <c r="P28" s="75"/>
      <c r="Q28" s="17">
        <f t="shared" si="1"/>
        <v>78.303920465575104</v>
      </c>
      <c r="R28" s="2"/>
      <c r="S28" s="2"/>
      <c r="T28" s="2"/>
      <c r="U28" s="2"/>
    </row>
    <row r="29" spans="1:21" ht="85.5" customHeight="1" x14ac:dyDescent="0.25">
      <c r="A29" s="9">
        <v>6811</v>
      </c>
      <c r="B29" s="12" t="s">
        <v>46</v>
      </c>
      <c r="C29" s="11">
        <v>3</v>
      </c>
      <c r="D29" s="11">
        <v>3.3</v>
      </c>
      <c r="E29" s="11" t="s">
        <v>29</v>
      </c>
      <c r="F29" s="10" t="s">
        <v>47</v>
      </c>
      <c r="G29" s="12" t="s">
        <v>48</v>
      </c>
      <c r="H29" s="22">
        <v>2102000</v>
      </c>
      <c r="I29" s="14">
        <v>-1035746.32</v>
      </c>
      <c r="J29" s="15">
        <f t="shared" si="2"/>
        <v>1066253.6800000002</v>
      </c>
      <c r="K29" s="18">
        <v>2800</v>
      </c>
      <c r="L29" s="19">
        <v>700</v>
      </c>
      <c r="M29" s="15">
        <v>525500</v>
      </c>
      <c r="N29" s="15">
        <v>617</v>
      </c>
      <c r="O29" s="23"/>
      <c r="P29" s="20">
        <f>N29/L29*100</f>
        <v>88.142857142857139</v>
      </c>
      <c r="Q29" s="17">
        <f t="shared" si="1"/>
        <v>0</v>
      </c>
      <c r="R29" s="2"/>
      <c r="T29" s="1"/>
      <c r="U29" s="2"/>
    </row>
    <row r="30" spans="1:21" ht="75.75" customHeight="1" x14ac:dyDescent="0.25">
      <c r="A30" s="74">
        <v>6812</v>
      </c>
      <c r="B30" s="68" t="s">
        <v>49</v>
      </c>
      <c r="C30" s="76">
        <v>3</v>
      </c>
      <c r="D30" s="76">
        <v>3.3</v>
      </c>
      <c r="E30" s="76" t="s">
        <v>29</v>
      </c>
      <c r="F30" s="68" t="s">
        <v>50</v>
      </c>
      <c r="G30" s="12" t="s">
        <v>51</v>
      </c>
      <c r="H30" s="22">
        <v>585825</v>
      </c>
      <c r="I30" s="14">
        <v>-335825</v>
      </c>
      <c r="J30" s="15">
        <f t="shared" si="2"/>
        <v>250000</v>
      </c>
      <c r="K30" s="72">
        <v>6500</v>
      </c>
      <c r="L30" s="67">
        <v>2100</v>
      </c>
      <c r="M30" s="15">
        <v>146456.25</v>
      </c>
      <c r="N30" s="66">
        <v>6915</v>
      </c>
      <c r="O30" s="15">
        <v>0</v>
      </c>
      <c r="P30" s="75">
        <f>N30/L30*100</f>
        <v>329.28571428571428</v>
      </c>
      <c r="Q30" s="17">
        <f t="shared" si="1"/>
        <v>0</v>
      </c>
      <c r="R30" s="1"/>
      <c r="S30" s="1"/>
      <c r="U30" s="2"/>
    </row>
    <row r="31" spans="1:21" ht="42.75" customHeight="1" x14ac:dyDescent="0.25">
      <c r="A31" s="74"/>
      <c r="B31" s="68"/>
      <c r="C31" s="76"/>
      <c r="D31" s="76">
        <v>3.3</v>
      </c>
      <c r="E31" s="76" t="s">
        <v>29</v>
      </c>
      <c r="F31" s="68"/>
      <c r="G31" s="12" t="s">
        <v>52</v>
      </c>
      <c r="H31" s="22">
        <v>3704836</v>
      </c>
      <c r="I31" s="14">
        <v>793730.8</v>
      </c>
      <c r="J31" s="15">
        <f t="shared" si="2"/>
        <v>4498566.8</v>
      </c>
      <c r="K31" s="72"/>
      <c r="L31" s="67"/>
      <c r="M31" s="15">
        <v>926209</v>
      </c>
      <c r="N31" s="66"/>
      <c r="O31" s="15">
        <v>1057616.73</v>
      </c>
      <c r="P31" s="75"/>
      <c r="Q31" s="17">
        <f t="shared" si="1"/>
        <v>114.18769737715786</v>
      </c>
      <c r="R31" s="2"/>
      <c r="S31" s="2"/>
      <c r="T31" s="2"/>
      <c r="U31" s="2"/>
    </row>
    <row r="32" spans="1:21" ht="23.25" customHeight="1" x14ac:dyDescent="0.25">
      <c r="A32" s="73" t="s">
        <v>53</v>
      </c>
      <c r="B32" s="73"/>
      <c r="C32" s="73"/>
      <c r="D32" s="73"/>
      <c r="E32" s="73"/>
      <c r="F32" s="73"/>
      <c r="G32" s="73"/>
      <c r="H32" s="24">
        <f>H33+H34+H35</f>
        <v>14862645</v>
      </c>
      <c r="I32" s="24">
        <f t="shared" ref="I32:O32" si="3">I33+I34+I35</f>
        <v>-2467133.9900000002</v>
      </c>
      <c r="J32" s="24">
        <f t="shared" si="3"/>
        <v>12395511.01</v>
      </c>
      <c r="K32" s="24">
        <f t="shared" si="3"/>
        <v>1825</v>
      </c>
      <c r="L32" s="24">
        <f t="shared" si="3"/>
        <v>1900</v>
      </c>
      <c r="M32" s="24">
        <f t="shared" si="3"/>
        <v>3869412</v>
      </c>
      <c r="N32" s="24">
        <f t="shared" si="3"/>
        <v>7296</v>
      </c>
      <c r="O32" s="24">
        <f t="shared" si="3"/>
        <v>2436301.4</v>
      </c>
      <c r="P32" s="24">
        <f>(P33+P35)/2</f>
        <v>192</v>
      </c>
      <c r="Q32" s="24">
        <f>(Q33+Q34+Q35)/3</f>
        <v>27.121192691645394</v>
      </c>
    </row>
    <row r="33" spans="1:22" ht="61.5" customHeight="1" x14ac:dyDescent="0.25">
      <c r="A33" s="74">
        <v>6814</v>
      </c>
      <c r="B33" s="68" t="s">
        <v>54</v>
      </c>
      <c r="C33" s="76">
        <v>2</v>
      </c>
      <c r="D33" s="76">
        <v>2.2999999999999998</v>
      </c>
      <c r="E33" s="76" t="s">
        <v>55</v>
      </c>
      <c r="F33" s="68" t="s">
        <v>56</v>
      </c>
      <c r="G33" s="12" t="s">
        <v>57</v>
      </c>
      <c r="H33" s="22">
        <v>13014645</v>
      </c>
      <c r="I33" s="14">
        <v>-1641392.36</v>
      </c>
      <c r="J33" s="25">
        <f>I33+H33</f>
        <v>11373252.640000001</v>
      </c>
      <c r="K33" s="72">
        <v>600</v>
      </c>
      <c r="L33" s="67">
        <v>0</v>
      </c>
      <c r="M33" s="15">
        <v>3407412</v>
      </c>
      <c r="N33" s="66">
        <v>0</v>
      </c>
      <c r="O33" s="15">
        <v>2402873</v>
      </c>
      <c r="P33" s="75">
        <v>0</v>
      </c>
      <c r="Q33" s="20">
        <f>O33/M33*100</f>
        <v>70.519003865690451</v>
      </c>
      <c r="R33" s="2"/>
      <c r="S33" s="2"/>
      <c r="T33" s="2"/>
      <c r="U33" s="2"/>
    </row>
    <row r="34" spans="1:22" ht="57.75" customHeight="1" x14ac:dyDescent="0.25">
      <c r="A34" s="74"/>
      <c r="B34" s="68"/>
      <c r="C34" s="76"/>
      <c r="D34" s="76"/>
      <c r="E34" s="76"/>
      <c r="F34" s="68"/>
      <c r="G34" s="12" t="s">
        <v>58</v>
      </c>
      <c r="H34" s="22">
        <v>615000</v>
      </c>
      <c r="I34" s="14">
        <v>-257999.63</v>
      </c>
      <c r="J34" s="25">
        <f>I34+H34</f>
        <v>357000.37</v>
      </c>
      <c r="K34" s="72"/>
      <c r="L34" s="67"/>
      <c r="M34" s="15">
        <v>153750</v>
      </c>
      <c r="N34" s="66"/>
      <c r="O34" s="15">
        <v>0</v>
      </c>
      <c r="P34" s="75"/>
      <c r="Q34" s="20">
        <f>O34/M34*100</f>
        <v>0</v>
      </c>
      <c r="U34" s="2"/>
    </row>
    <row r="35" spans="1:22" ht="72.75" customHeight="1" x14ac:dyDescent="0.25">
      <c r="A35" s="9">
        <v>6813</v>
      </c>
      <c r="B35" s="12" t="s">
        <v>59</v>
      </c>
      <c r="C35" s="11">
        <v>2</v>
      </c>
      <c r="D35" s="11">
        <v>2.2999999999999998</v>
      </c>
      <c r="E35" s="11" t="s">
        <v>55</v>
      </c>
      <c r="F35" s="10" t="s">
        <v>50</v>
      </c>
      <c r="G35" s="12" t="s">
        <v>60</v>
      </c>
      <c r="H35" s="22">
        <v>1233000</v>
      </c>
      <c r="I35" s="13">
        <v>-567742</v>
      </c>
      <c r="J35" s="25">
        <f>I35+H35</f>
        <v>665258</v>
      </c>
      <c r="K35" s="18">
        <v>1225</v>
      </c>
      <c r="L35" s="19">
        <v>1900</v>
      </c>
      <c r="M35" s="15">
        <v>308250</v>
      </c>
      <c r="N35" s="15">
        <v>7296</v>
      </c>
      <c r="O35" s="15">
        <v>33428.400000000001</v>
      </c>
      <c r="P35" s="20">
        <f>N35/L35*100</f>
        <v>384</v>
      </c>
      <c r="Q35" s="20">
        <f>O35/M35*100</f>
        <v>10.844574209245742</v>
      </c>
      <c r="R35" s="3"/>
      <c r="S35" s="1"/>
    </row>
    <row r="36" spans="1:22" ht="24.75" customHeight="1" x14ac:dyDescent="0.25">
      <c r="A36" s="73" t="s">
        <v>61</v>
      </c>
      <c r="B36" s="73"/>
      <c r="C36" s="73"/>
      <c r="D36" s="73"/>
      <c r="E36" s="73"/>
      <c r="F36" s="73"/>
      <c r="G36" s="73"/>
      <c r="H36" s="24">
        <f>H37+H42+H52</f>
        <v>485484525</v>
      </c>
      <c r="I36" s="24">
        <f>I37+I42+I52</f>
        <v>7957785.9900000039</v>
      </c>
      <c r="J36" s="24">
        <f t="shared" ref="J36:M36" si="4">J37+J42+J52</f>
        <v>493442310.98999995</v>
      </c>
      <c r="K36" s="24">
        <f t="shared" si="4"/>
        <v>15211</v>
      </c>
      <c r="L36" s="24">
        <f t="shared" si="4"/>
        <v>34373</v>
      </c>
      <c r="M36" s="24">
        <f t="shared" si="4"/>
        <v>121371130.75</v>
      </c>
      <c r="N36" s="24"/>
      <c r="O36" s="24"/>
      <c r="P36" s="24">
        <v>47</v>
      </c>
      <c r="Q36" s="24">
        <v>66</v>
      </c>
    </row>
    <row r="37" spans="1:22" ht="24.75" customHeight="1" x14ac:dyDescent="0.25">
      <c r="A37" s="7"/>
      <c r="B37" s="7"/>
      <c r="C37" s="40"/>
      <c r="D37" s="40"/>
      <c r="E37" s="40"/>
      <c r="F37" s="7"/>
      <c r="G37" s="7"/>
      <c r="H37" s="26">
        <f>H38+H39+H40+H41</f>
        <v>352428787</v>
      </c>
      <c r="I37" s="26">
        <f t="shared" ref="I37:M37" si="5">I38+I39+I40+I41</f>
        <v>9273107.9800000004</v>
      </c>
      <c r="J37" s="26">
        <f t="shared" si="5"/>
        <v>361701894.97999996</v>
      </c>
      <c r="K37" s="26">
        <f>K38+K39+K40+K41</f>
        <v>4692</v>
      </c>
      <c r="L37" s="26">
        <f t="shared" si="5"/>
        <v>1243</v>
      </c>
      <c r="M37" s="26">
        <f t="shared" si="5"/>
        <v>88107196.75</v>
      </c>
      <c r="N37" s="26"/>
      <c r="O37" s="26"/>
      <c r="P37" s="26">
        <f>(P38+P39+P40+P41)/2</f>
        <v>224.06283126144356</v>
      </c>
      <c r="Q37" s="26">
        <f>(Q38+Q39+Q40+Q41)/4</f>
        <v>188.19518561127188</v>
      </c>
    </row>
    <row r="38" spans="1:22" ht="57" customHeight="1" x14ac:dyDescent="0.25">
      <c r="A38" s="74" t="s">
        <v>62</v>
      </c>
      <c r="B38" s="68" t="s">
        <v>63</v>
      </c>
      <c r="C38" s="77">
        <v>3</v>
      </c>
      <c r="D38" s="77">
        <v>3.4</v>
      </c>
      <c r="E38" s="77" t="s">
        <v>64</v>
      </c>
      <c r="F38" s="68" t="s">
        <v>65</v>
      </c>
      <c r="G38" s="12" t="s">
        <v>66</v>
      </c>
      <c r="H38" s="22">
        <v>272716041</v>
      </c>
      <c r="I38" s="14">
        <v>4687969.08</v>
      </c>
      <c r="J38" s="25">
        <f>I38+H38</f>
        <v>277404010.07999998</v>
      </c>
      <c r="K38" s="67">
        <v>4252</v>
      </c>
      <c r="L38" s="67">
        <v>1153</v>
      </c>
      <c r="M38" s="15">
        <v>68179010.25</v>
      </c>
      <c r="N38" s="66">
        <v>683</v>
      </c>
      <c r="O38" s="15">
        <v>120106100.87</v>
      </c>
      <c r="P38" s="75">
        <f>N38/L38*100</f>
        <v>59.236773633998261</v>
      </c>
      <c r="Q38" s="20">
        <f>O38/M38*100</f>
        <v>176.16286952478899</v>
      </c>
      <c r="R38" s="2"/>
      <c r="S38" s="2"/>
      <c r="T38" s="2"/>
      <c r="U38" s="2"/>
    </row>
    <row r="39" spans="1:22" ht="84.75" customHeight="1" x14ac:dyDescent="0.25">
      <c r="A39" s="74"/>
      <c r="B39" s="68"/>
      <c r="C39" s="77"/>
      <c r="D39" s="77"/>
      <c r="E39" s="77"/>
      <c r="F39" s="68"/>
      <c r="G39" s="12" t="s">
        <v>67</v>
      </c>
      <c r="H39" s="22">
        <v>25587145</v>
      </c>
      <c r="I39" s="13">
        <v>-13085671.74</v>
      </c>
      <c r="J39" s="25">
        <f>I39+H39</f>
        <v>12501473.26</v>
      </c>
      <c r="K39" s="67"/>
      <c r="L39" s="67"/>
      <c r="M39" s="15">
        <v>6396786.25</v>
      </c>
      <c r="N39" s="66"/>
      <c r="O39" s="15">
        <v>7960102.4100000001</v>
      </c>
      <c r="P39" s="75"/>
      <c r="Q39" s="20">
        <f>O39/M39*100</f>
        <v>124.43908704937576</v>
      </c>
      <c r="S39" s="1"/>
      <c r="T39" s="2"/>
      <c r="U39" s="2"/>
    </row>
    <row r="40" spans="1:22" ht="42.75" customHeight="1" x14ac:dyDescent="0.25">
      <c r="A40" s="74"/>
      <c r="B40" s="68"/>
      <c r="C40" s="77"/>
      <c r="D40" s="77"/>
      <c r="E40" s="77"/>
      <c r="F40" s="68"/>
      <c r="G40" s="12" t="s">
        <v>68</v>
      </c>
      <c r="H40" s="22">
        <v>24436141</v>
      </c>
      <c r="I40" s="14">
        <v>5455978.2000000002</v>
      </c>
      <c r="J40" s="25">
        <f>I40+H40</f>
        <v>29892119.199999999</v>
      </c>
      <c r="K40" s="16">
        <v>180</v>
      </c>
      <c r="L40" s="67"/>
      <c r="M40" s="15">
        <v>6109035.25</v>
      </c>
      <c r="N40" s="66"/>
      <c r="O40" s="15">
        <v>9235882.4600000009</v>
      </c>
      <c r="P40" s="75"/>
      <c r="Q40" s="20">
        <f>O40/M40*100</f>
        <v>151.18397720818521</v>
      </c>
      <c r="R40" s="2"/>
      <c r="S40" s="2"/>
      <c r="T40" s="2"/>
      <c r="U40" s="2"/>
    </row>
    <row r="41" spans="1:22" ht="52.5" customHeight="1" x14ac:dyDescent="0.25">
      <c r="A41" s="9" t="s">
        <v>69</v>
      </c>
      <c r="B41" s="10" t="s">
        <v>70</v>
      </c>
      <c r="C41" s="27">
        <v>3</v>
      </c>
      <c r="D41" s="27">
        <v>3.4</v>
      </c>
      <c r="E41" s="27" t="s">
        <v>64</v>
      </c>
      <c r="F41" s="10"/>
      <c r="G41" s="12" t="s">
        <v>71</v>
      </c>
      <c r="H41" s="22">
        <v>29689460</v>
      </c>
      <c r="I41" s="14">
        <v>12214832.439999999</v>
      </c>
      <c r="J41" s="25">
        <f>I41+H41</f>
        <v>41904292.439999998</v>
      </c>
      <c r="K41" s="16">
        <v>260</v>
      </c>
      <c r="L41" s="19">
        <v>90</v>
      </c>
      <c r="M41" s="15">
        <v>7422365</v>
      </c>
      <c r="N41" s="15">
        <v>350</v>
      </c>
      <c r="O41" s="15">
        <v>22340933.329999998</v>
      </c>
      <c r="P41" s="20">
        <f>N41/L41*100</f>
        <v>388.88888888888886</v>
      </c>
      <c r="Q41" s="20">
        <f>O41/M41*100</f>
        <v>300.99480866273751</v>
      </c>
      <c r="R41" s="2"/>
      <c r="S41" s="2"/>
      <c r="T41" s="2"/>
      <c r="U41" s="2"/>
      <c r="V41" s="1"/>
    </row>
    <row r="42" spans="1:22" ht="21.75" customHeight="1" x14ac:dyDescent="0.25">
      <c r="A42" s="73"/>
      <c r="B42" s="73"/>
      <c r="C42" s="73"/>
      <c r="D42" s="73"/>
      <c r="E42" s="73"/>
      <c r="F42" s="73"/>
      <c r="G42" s="73"/>
      <c r="H42" s="26">
        <f>H43+H48+H49+H50+H51</f>
        <v>110671448</v>
      </c>
      <c r="I42" s="26">
        <f>I43+I48+I49+I50+I51</f>
        <v>-17813543.049999997</v>
      </c>
      <c r="J42" s="26">
        <f t="shared" ref="J42:P42" si="6">J43+J48+J49+J50+J51</f>
        <v>92857904.950000003</v>
      </c>
      <c r="K42" s="26">
        <f>K43+K48+K49+K50+K51</f>
        <v>10514</v>
      </c>
      <c r="L42" s="26">
        <f>L43+L48+L49+L50+L51</f>
        <v>33129</v>
      </c>
      <c r="M42" s="26">
        <f t="shared" si="6"/>
        <v>27667862</v>
      </c>
      <c r="N42" s="26"/>
      <c r="O42" s="26"/>
      <c r="P42" s="26">
        <f t="shared" si="6"/>
        <v>37.86108847233541</v>
      </c>
      <c r="Q42" s="26">
        <f>(Q43+Q48+Q49+Q50+Q51)/5</f>
        <v>143.6677165325203</v>
      </c>
    </row>
    <row r="43" spans="1:22" x14ac:dyDescent="0.25">
      <c r="A43" s="74" t="s">
        <v>72</v>
      </c>
      <c r="B43" s="68" t="s">
        <v>73</v>
      </c>
      <c r="C43" s="76">
        <v>3</v>
      </c>
      <c r="D43" s="76">
        <v>3.4</v>
      </c>
      <c r="E43" s="76" t="s">
        <v>64</v>
      </c>
      <c r="F43" s="68" t="s">
        <v>74</v>
      </c>
      <c r="G43" s="68" t="s">
        <v>75</v>
      </c>
      <c r="H43" s="69">
        <v>74460648</v>
      </c>
      <c r="I43" s="70">
        <v>-18284122.379999999</v>
      </c>
      <c r="J43" s="71">
        <f>I43+H43</f>
        <v>56176525.620000005</v>
      </c>
      <c r="K43" s="72">
        <v>10514</v>
      </c>
      <c r="L43" s="67">
        <v>33129</v>
      </c>
      <c r="M43" s="66">
        <v>18615162</v>
      </c>
      <c r="N43" s="66">
        <v>12543</v>
      </c>
      <c r="O43" s="66">
        <v>24750010.690000001</v>
      </c>
      <c r="P43" s="67">
        <f>N43/L43*100</f>
        <v>37.86108847233541</v>
      </c>
      <c r="Q43" s="67">
        <f>O43/M43*100</f>
        <v>132.95619286042205</v>
      </c>
      <c r="R43" s="81"/>
      <c r="S43" s="81"/>
      <c r="T43" s="83"/>
      <c r="U43" s="81"/>
    </row>
    <row r="44" spans="1:22" x14ac:dyDescent="0.25">
      <c r="A44" s="74"/>
      <c r="B44" s="68"/>
      <c r="C44" s="76"/>
      <c r="D44" s="76"/>
      <c r="E44" s="76"/>
      <c r="F44" s="68"/>
      <c r="G44" s="68"/>
      <c r="H44" s="69"/>
      <c r="I44" s="70"/>
      <c r="J44" s="71"/>
      <c r="K44" s="72"/>
      <c r="L44" s="67"/>
      <c r="M44" s="66"/>
      <c r="N44" s="66"/>
      <c r="O44" s="66"/>
      <c r="P44" s="67"/>
      <c r="Q44" s="67"/>
      <c r="R44" s="82"/>
      <c r="S44" s="82"/>
      <c r="T44" s="82"/>
      <c r="U44" s="81"/>
    </row>
    <row r="45" spans="1:22" x14ac:dyDescent="0.25">
      <c r="A45" s="74"/>
      <c r="B45" s="68"/>
      <c r="C45" s="76"/>
      <c r="D45" s="76"/>
      <c r="E45" s="76"/>
      <c r="F45" s="68"/>
      <c r="G45" s="68"/>
      <c r="H45" s="69"/>
      <c r="I45" s="70"/>
      <c r="J45" s="71"/>
      <c r="K45" s="72"/>
      <c r="L45" s="67"/>
      <c r="M45" s="66"/>
      <c r="N45" s="66"/>
      <c r="O45" s="66"/>
      <c r="P45" s="67"/>
      <c r="Q45" s="67"/>
      <c r="R45" s="82"/>
      <c r="S45" s="82"/>
      <c r="T45" s="82"/>
      <c r="U45" s="81"/>
    </row>
    <row r="46" spans="1:22" ht="8.25" customHeight="1" x14ac:dyDescent="0.25">
      <c r="A46" s="74"/>
      <c r="B46" s="68"/>
      <c r="C46" s="76"/>
      <c r="D46" s="76"/>
      <c r="E46" s="76"/>
      <c r="F46" s="68"/>
      <c r="G46" s="68"/>
      <c r="H46" s="69"/>
      <c r="I46" s="70"/>
      <c r="J46" s="71"/>
      <c r="K46" s="72"/>
      <c r="L46" s="67"/>
      <c r="M46" s="66"/>
      <c r="N46" s="66"/>
      <c r="O46" s="66"/>
      <c r="P46" s="67"/>
      <c r="Q46" s="67"/>
      <c r="R46" s="82"/>
      <c r="S46" s="82"/>
      <c r="T46" s="82"/>
      <c r="U46" s="81"/>
    </row>
    <row r="47" spans="1:22" x14ac:dyDescent="0.25">
      <c r="A47" s="74"/>
      <c r="B47" s="68"/>
      <c r="C47" s="76"/>
      <c r="D47" s="76"/>
      <c r="E47" s="76"/>
      <c r="F47" s="68"/>
      <c r="G47" s="68"/>
      <c r="H47" s="69"/>
      <c r="I47" s="70"/>
      <c r="J47" s="71"/>
      <c r="K47" s="72"/>
      <c r="L47" s="67"/>
      <c r="M47" s="66"/>
      <c r="N47" s="66"/>
      <c r="O47" s="66"/>
      <c r="P47" s="67"/>
      <c r="Q47" s="67"/>
      <c r="R47" s="82"/>
      <c r="S47" s="82"/>
      <c r="T47" s="82"/>
      <c r="U47" s="81"/>
    </row>
    <row r="48" spans="1:22" ht="42" customHeight="1" x14ac:dyDescent="0.25">
      <c r="A48" s="74"/>
      <c r="B48" s="68"/>
      <c r="C48" s="76"/>
      <c r="D48" s="76"/>
      <c r="E48" s="76"/>
      <c r="F48" s="68"/>
      <c r="G48" s="12" t="s">
        <v>76</v>
      </c>
      <c r="H48" s="28">
        <v>1050000</v>
      </c>
      <c r="I48" s="14">
        <v>4441224.16</v>
      </c>
      <c r="J48" s="29">
        <f>I48+H48</f>
        <v>5491224.1600000001</v>
      </c>
      <c r="K48" s="72"/>
      <c r="L48" s="67"/>
      <c r="M48" s="15">
        <v>262500</v>
      </c>
      <c r="N48" s="66"/>
      <c r="O48" s="15">
        <v>1195163.1999999997</v>
      </c>
      <c r="P48" s="67"/>
      <c r="Q48" s="19">
        <f>O48/M48*100</f>
        <v>455.30026666666652</v>
      </c>
      <c r="R48" s="2"/>
      <c r="S48" s="2"/>
      <c r="T48" s="2"/>
      <c r="U48" s="2"/>
    </row>
    <row r="49" spans="1:21" ht="52.5" customHeight="1" x14ac:dyDescent="0.25">
      <c r="A49" s="74"/>
      <c r="B49" s="68"/>
      <c r="C49" s="76"/>
      <c r="D49" s="76"/>
      <c r="E49" s="76"/>
      <c r="F49" s="68"/>
      <c r="G49" s="10" t="s">
        <v>77</v>
      </c>
      <c r="H49" s="28">
        <v>28950000</v>
      </c>
      <c r="I49" s="14">
        <v>-1118095.3799999999</v>
      </c>
      <c r="J49" s="29">
        <f>I49+H49</f>
        <v>27831904.620000001</v>
      </c>
      <c r="K49" s="72"/>
      <c r="L49" s="67"/>
      <c r="M49" s="15">
        <v>7237500</v>
      </c>
      <c r="N49" s="66"/>
      <c r="O49" s="23">
        <v>7563201.0899999999</v>
      </c>
      <c r="P49" s="67"/>
      <c r="Q49" s="19">
        <f>O49/M49*100</f>
        <v>104.50018777202072</v>
      </c>
      <c r="R49" s="2"/>
    </row>
    <row r="50" spans="1:21" ht="63.75" customHeight="1" x14ac:dyDescent="0.25">
      <c r="A50" s="74"/>
      <c r="B50" s="68"/>
      <c r="C50" s="76"/>
      <c r="D50" s="76"/>
      <c r="E50" s="76"/>
      <c r="F50" s="68"/>
      <c r="G50" s="10" t="s">
        <v>78</v>
      </c>
      <c r="H50" s="28">
        <v>4370000</v>
      </c>
      <c r="I50" s="14">
        <v>-2026496.55</v>
      </c>
      <c r="J50" s="29">
        <f>I50+H50</f>
        <v>2343503.4500000002</v>
      </c>
      <c r="K50" s="72"/>
      <c r="L50" s="67"/>
      <c r="M50" s="15">
        <v>1092500</v>
      </c>
      <c r="N50" s="66"/>
      <c r="O50" s="15">
        <v>116582.48999999999</v>
      </c>
      <c r="P50" s="67"/>
      <c r="Q50" s="19">
        <f>O50/M50*100</f>
        <v>10.671166132723112</v>
      </c>
      <c r="R50" s="2"/>
      <c r="T50" s="1"/>
      <c r="U50" s="2"/>
    </row>
    <row r="51" spans="1:21" ht="43.5" customHeight="1" x14ac:dyDescent="0.25">
      <c r="A51" s="74"/>
      <c r="B51" s="68"/>
      <c r="C51" s="76"/>
      <c r="D51" s="76"/>
      <c r="E51" s="76"/>
      <c r="F51" s="68"/>
      <c r="G51" s="10" t="s">
        <v>79</v>
      </c>
      <c r="H51" s="28">
        <v>1840800</v>
      </c>
      <c r="I51" s="46">
        <v>-826052.9</v>
      </c>
      <c r="J51" s="29">
        <f>I51+H51</f>
        <v>1014747.1</v>
      </c>
      <c r="K51" s="72"/>
      <c r="L51" s="67"/>
      <c r="M51" s="15">
        <v>460200</v>
      </c>
      <c r="N51" s="66"/>
      <c r="O51" s="23">
        <v>68619.360000000001</v>
      </c>
      <c r="P51" s="67"/>
      <c r="Q51" s="19">
        <f>O51/M51*100</f>
        <v>14.91076923076923</v>
      </c>
      <c r="R51" s="2"/>
    </row>
    <row r="52" spans="1:21" ht="23.25" customHeight="1" x14ac:dyDescent="0.25">
      <c r="A52" s="73"/>
      <c r="B52" s="73"/>
      <c r="C52" s="73"/>
      <c r="D52" s="73"/>
      <c r="E52" s="73"/>
      <c r="F52" s="73"/>
      <c r="G52" s="73"/>
      <c r="H52" s="26">
        <f>H53</f>
        <v>22384290</v>
      </c>
      <c r="I52" s="26">
        <f t="shared" ref="I52:Q52" si="7">I53</f>
        <v>16498221.060000001</v>
      </c>
      <c r="J52" s="26">
        <f t="shared" si="7"/>
        <v>38882511.060000002</v>
      </c>
      <c r="K52" s="26">
        <f t="shared" si="7"/>
        <v>5</v>
      </c>
      <c r="L52" s="26">
        <f t="shared" si="7"/>
        <v>1</v>
      </c>
      <c r="M52" s="26">
        <f t="shared" si="7"/>
        <v>5596072</v>
      </c>
      <c r="N52" s="26"/>
      <c r="O52" s="26"/>
      <c r="P52" s="26">
        <f>P53</f>
        <v>100</v>
      </c>
      <c r="Q52" s="26">
        <f t="shared" si="7"/>
        <v>195.33828210216024</v>
      </c>
    </row>
    <row r="53" spans="1:21" ht="70.5" customHeight="1" x14ac:dyDescent="0.25">
      <c r="A53" s="9" t="s">
        <v>80</v>
      </c>
      <c r="B53" s="10" t="s">
        <v>81</v>
      </c>
      <c r="C53" s="11">
        <v>3</v>
      </c>
      <c r="D53" s="11">
        <v>3.4</v>
      </c>
      <c r="E53" s="11" t="s">
        <v>64</v>
      </c>
      <c r="F53" s="10" t="s">
        <v>82</v>
      </c>
      <c r="G53" s="12" t="s">
        <v>83</v>
      </c>
      <c r="H53" s="22">
        <v>22384290</v>
      </c>
      <c r="I53" s="13">
        <v>16498221.060000001</v>
      </c>
      <c r="J53" s="25">
        <f>H53+I53</f>
        <v>38882511.060000002</v>
      </c>
      <c r="K53" s="18">
        <v>5</v>
      </c>
      <c r="L53" s="16">
        <v>1</v>
      </c>
      <c r="M53" s="15">
        <v>5596072</v>
      </c>
      <c r="N53" s="15">
        <v>1</v>
      </c>
      <c r="O53" s="15">
        <v>10931270.91</v>
      </c>
      <c r="P53" s="16">
        <f>N53/L53*100</f>
        <v>100</v>
      </c>
      <c r="Q53" s="16">
        <f>O53/M53*100</f>
        <v>195.33828210216024</v>
      </c>
      <c r="R53" s="2"/>
      <c r="S53" s="2"/>
      <c r="T53" s="2"/>
      <c r="U53" s="2"/>
    </row>
    <row r="54" spans="1:21" ht="19.5" customHeight="1" x14ac:dyDescent="0.25">
      <c r="A54" s="73"/>
      <c r="B54" s="73" t="s">
        <v>84</v>
      </c>
      <c r="C54" s="73"/>
      <c r="D54" s="73"/>
      <c r="E54" s="73"/>
      <c r="F54" s="73"/>
      <c r="G54" s="73"/>
      <c r="H54" s="26">
        <f>H21+H32+H36</f>
        <v>885542555</v>
      </c>
      <c r="I54" s="26">
        <f>I21+I32+I36</f>
        <v>13159867.01999999</v>
      </c>
      <c r="J54" s="26">
        <f t="shared" ref="J54:O54" si="8">J21+J32+J36</f>
        <v>898702422.01999998</v>
      </c>
      <c r="K54" s="26"/>
      <c r="L54" s="26"/>
      <c r="M54" s="26">
        <f t="shared" si="8"/>
        <v>221726889</v>
      </c>
      <c r="N54" s="26"/>
      <c r="O54" s="26">
        <f t="shared" si="8"/>
        <v>98326241.010000035</v>
      </c>
      <c r="P54" s="26">
        <f>P21+P32+P42/3</f>
        <v>413.1597928312583</v>
      </c>
      <c r="Q54" s="26">
        <f>Q21+Q37+Q42/3</f>
        <v>293.27789557014262</v>
      </c>
    </row>
    <row r="55" spans="1:21" ht="19.5" customHeight="1" x14ac:dyDescent="0.25">
      <c r="A55" s="63"/>
      <c r="B55" s="63"/>
      <c r="C55" s="63"/>
      <c r="D55" s="63"/>
      <c r="E55" s="63"/>
      <c r="F55" s="63"/>
      <c r="G55" s="63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1:21" ht="34.5" customHeight="1" x14ac:dyDescent="0.25">
      <c r="A56" s="90" t="s">
        <v>85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2"/>
    </row>
    <row r="57" spans="1:21" x14ac:dyDescent="0.25">
      <c r="A57" s="33"/>
      <c r="B57" s="33"/>
      <c r="C57" s="41"/>
      <c r="D57" s="41"/>
      <c r="E57" s="41"/>
      <c r="F57" s="57"/>
      <c r="G57" s="33"/>
      <c r="H57" s="33"/>
      <c r="I57" s="33"/>
      <c r="J57" s="47"/>
      <c r="K57" s="48"/>
      <c r="L57" s="33"/>
      <c r="M57" s="33"/>
      <c r="N57" s="33"/>
      <c r="O57" s="33"/>
      <c r="P57" s="33"/>
      <c r="Q57" s="33"/>
    </row>
    <row r="58" spans="1:21" x14ac:dyDescent="0.25">
      <c r="A58" s="32"/>
      <c r="B58" s="34"/>
      <c r="C58" s="42"/>
      <c r="D58" s="42"/>
      <c r="E58" s="39"/>
      <c r="F58" s="58"/>
      <c r="G58" s="32"/>
      <c r="H58" s="32"/>
      <c r="I58" s="32"/>
      <c r="J58" s="32"/>
      <c r="K58" s="49"/>
      <c r="L58" s="49"/>
      <c r="M58" s="49"/>
      <c r="N58" s="49"/>
      <c r="O58" s="49"/>
      <c r="P58" s="32"/>
      <c r="Q58" s="50"/>
    </row>
    <row r="59" spans="1:21" x14ac:dyDescent="0.25">
      <c r="A59" s="35"/>
      <c r="B59" s="35"/>
      <c r="C59" s="43"/>
      <c r="D59" s="43"/>
      <c r="E59" s="43"/>
      <c r="F59" s="59"/>
      <c r="G59" s="51"/>
      <c r="H59" s="51"/>
      <c r="I59" s="51"/>
      <c r="J59" s="51"/>
      <c r="K59" s="51"/>
      <c r="L59" s="49"/>
      <c r="M59" s="49"/>
      <c r="N59" s="49"/>
      <c r="O59" s="49"/>
      <c r="P59" s="35"/>
      <c r="Q59" s="35"/>
    </row>
    <row r="60" spans="1:21" ht="15.75" x14ac:dyDescent="0.25">
      <c r="F60" s="60"/>
      <c r="G60" s="52"/>
      <c r="H60" s="52"/>
      <c r="I60" s="52"/>
      <c r="J60" s="52"/>
      <c r="L60" s="52"/>
      <c r="M60" s="52"/>
      <c r="N60" s="52"/>
      <c r="O60" s="52"/>
      <c r="P60" s="52"/>
      <c r="Q60" s="52"/>
    </row>
    <row r="61" spans="1:21" ht="15.75" x14ac:dyDescent="0.25">
      <c r="F61" s="60"/>
      <c r="G61" s="52"/>
      <c r="H61" s="52"/>
      <c r="I61" s="52"/>
      <c r="J61" s="52"/>
      <c r="K61" s="52"/>
      <c r="L61" s="53"/>
      <c r="M61" s="53"/>
      <c r="N61" s="53"/>
      <c r="O61" s="53"/>
      <c r="P61" s="53"/>
      <c r="Q61" s="49"/>
    </row>
    <row r="62" spans="1:21" ht="15.75" x14ac:dyDescent="0.25">
      <c r="B62" s="34"/>
      <c r="C62" s="42"/>
      <c r="D62" s="42"/>
      <c r="E62" s="39"/>
      <c r="F62" s="58"/>
      <c r="G62" s="32"/>
      <c r="H62" s="52"/>
      <c r="I62" s="52"/>
      <c r="J62" s="52"/>
      <c r="K62" s="52"/>
      <c r="L62" s="49"/>
      <c r="M62" s="49"/>
      <c r="N62" s="49"/>
      <c r="O62" s="49"/>
      <c r="P62" s="49"/>
      <c r="Q62" s="49"/>
    </row>
    <row r="63" spans="1:21" ht="15.75" x14ac:dyDescent="0.25">
      <c r="B63" s="34"/>
      <c r="C63" s="42"/>
      <c r="D63" s="42"/>
      <c r="E63" s="39"/>
      <c r="F63" s="58"/>
      <c r="G63" s="32"/>
      <c r="H63" s="54"/>
      <c r="I63" s="54"/>
      <c r="J63" s="54"/>
      <c r="K63" s="52"/>
      <c r="L63" s="49"/>
      <c r="M63" s="49"/>
      <c r="N63" s="49"/>
      <c r="O63" s="49"/>
      <c r="P63" s="49"/>
      <c r="Q63" s="49"/>
    </row>
    <row r="64" spans="1:21" ht="15.75" x14ac:dyDescent="0.25">
      <c r="B64" s="32"/>
      <c r="C64" s="39"/>
      <c r="D64" s="39"/>
      <c r="E64" s="39"/>
      <c r="F64" s="61"/>
      <c r="G64" s="49"/>
      <c r="H64" s="49"/>
      <c r="I64" s="49"/>
      <c r="J64" s="49"/>
      <c r="K64" s="52"/>
      <c r="L64" s="49"/>
      <c r="M64" s="49"/>
      <c r="N64" s="49"/>
      <c r="O64" s="49"/>
      <c r="P64" s="49"/>
      <c r="Q64" s="49"/>
    </row>
    <row r="65" spans="2:17" ht="15.75" x14ac:dyDescent="0.25">
      <c r="B65" s="35"/>
      <c r="C65" s="43"/>
      <c r="D65" s="43"/>
      <c r="E65" s="43"/>
      <c r="F65" s="59"/>
      <c r="G65" s="51"/>
      <c r="H65" s="51"/>
      <c r="I65" s="51"/>
      <c r="J65" s="51"/>
      <c r="K65" s="52"/>
      <c r="L65" s="49"/>
      <c r="M65" s="49"/>
      <c r="N65" s="49"/>
      <c r="O65" s="49"/>
      <c r="P65" s="49"/>
      <c r="Q65" s="49"/>
    </row>
    <row r="66" spans="2:17" ht="15.75" x14ac:dyDescent="0.25">
      <c r="F66" s="60"/>
      <c r="G66" s="52"/>
      <c r="H66" s="52"/>
      <c r="I66" s="51"/>
      <c r="J66" s="52"/>
      <c r="K66" s="52"/>
      <c r="L66" s="49"/>
      <c r="M66" s="49"/>
      <c r="N66" s="49"/>
      <c r="O66" s="49"/>
      <c r="P66" s="49"/>
      <c r="Q66" s="49"/>
    </row>
    <row r="67" spans="2:17" ht="15.75" x14ac:dyDescent="0.25">
      <c r="F67" s="60"/>
      <c r="G67" s="52"/>
      <c r="H67" s="52"/>
      <c r="I67" s="51"/>
      <c r="J67" s="52"/>
      <c r="K67" s="52"/>
    </row>
    <row r="68" spans="2:17" ht="15.75" x14ac:dyDescent="0.25">
      <c r="F68" s="60"/>
      <c r="G68" s="52"/>
      <c r="H68" s="52"/>
      <c r="I68" s="52"/>
      <c r="J68" s="52"/>
      <c r="K68" s="52"/>
    </row>
    <row r="69" spans="2:17" ht="15.75" x14ac:dyDescent="0.25">
      <c r="F69" s="60"/>
      <c r="G69" s="52"/>
      <c r="H69" s="52"/>
      <c r="I69" s="52"/>
      <c r="J69" s="52"/>
      <c r="K69" s="52"/>
    </row>
  </sheetData>
  <mergeCells count="100">
    <mergeCell ref="A56:Q56"/>
    <mergeCell ref="R43:R47"/>
    <mergeCell ref="A22:A23"/>
    <mergeCell ref="B22:B23"/>
    <mergeCell ref="C22:C23"/>
    <mergeCell ref="D22:D23"/>
    <mergeCell ref="E22:E23"/>
    <mergeCell ref="F22:F23"/>
    <mergeCell ref="K22:K23"/>
    <mergeCell ref="L22:L23"/>
    <mergeCell ref="N22:N23"/>
    <mergeCell ref="P22:P23"/>
    <mergeCell ref="A26:A28"/>
    <mergeCell ref="S43:S47"/>
    <mergeCell ref="T43:T47"/>
    <mergeCell ref="U43:U47"/>
    <mergeCell ref="A11:Q11"/>
    <mergeCell ref="N19:O19"/>
    <mergeCell ref="A12:Q12"/>
    <mergeCell ref="A18:A20"/>
    <mergeCell ref="B18:K18"/>
    <mergeCell ref="L18:M18"/>
    <mergeCell ref="N18:O18"/>
    <mergeCell ref="P18:Q18"/>
    <mergeCell ref="B19:B20"/>
    <mergeCell ref="C19:E19"/>
    <mergeCell ref="F19:F20"/>
    <mergeCell ref="G19:G20"/>
    <mergeCell ref="B21:G21"/>
    <mergeCell ref="A9:Q9"/>
    <mergeCell ref="A10:Q10"/>
    <mergeCell ref="H19:H20"/>
    <mergeCell ref="I19:I20"/>
    <mergeCell ref="J19:J20"/>
    <mergeCell ref="K19:K20"/>
    <mergeCell ref="L19:M19"/>
    <mergeCell ref="A14:B14"/>
    <mergeCell ref="A15:B15"/>
    <mergeCell ref="A16:B16"/>
    <mergeCell ref="B26:B28"/>
    <mergeCell ref="C26:C28"/>
    <mergeCell ref="D26:D28"/>
    <mergeCell ref="E26:E28"/>
    <mergeCell ref="F26:F28"/>
    <mergeCell ref="K26:K28"/>
    <mergeCell ref="L26:L28"/>
    <mergeCell ref="N26:N28"/>
    <mergeCell ref="P26:P28"/>
    <mergeCell ref="A36:G36"/>
    <mergeCell ref="K30:K31"/>
    <mergeCell ref="L30:L31"/>
    <mergeCell ref="N30:N31"/>
    <mergeCell ref="A30:A31"/>
    <mergeCell ref="B30:B31"/>
    <mergeCell ref="C30:C31"/>
    <mergeCell ref="D30:D31"/>
    <mergeCell ref="E30:E31"/>
    <mergeCell ref="P30:P31"/>
    <mergeCell ref="A32:G32"/>
    <mergeCell ref="A33:A34"/>
    <mergeCell ref="B33:B34"/>
    <mergeCell ref="C33:C34"/>
    <mergeCell ref="D33:D34"/>
    <mergeCell ref="E33:E34"/>
    <mergeCell ref="F33:F34"/>
    <mergeCell ref="K33:K34"/>
    <mergeCell ref="L33:L34"/>
    <mergeCell ref="N33:N34"/>
    <mergeCell ref="P33:P34"/>
    <mergeCell ref="F30:F31"/>
    <mergeCell ref="K38:K39"/>
    <mergeCell ref="L38:L40"/>
    <mergeCell ref="N38:N40"/>
    <mergeCell ref="P38:P40"/>
    <mergeCell ref="A42:G42"/>
    <mergeCell ref="F38:F40"/>
    <mergeCell ref="A38:A40"/>
    <mergeCell ref="B38:B40"/>
    <mergeCell ref="C38:C40"/>
    <mergeCell ref="D38:D40"/>
    <mergeCell ref="E38:E40"/>
    <mergeCell ref="A52:G52"/>
    <mergeCell ref="A54:G54"/>
    <mergeCell ref="L43:L51"/>
    <mergeCell ref="M43:M47"/>
    <mergeCell ref="N43:N51"/>
    <mergeCell ref="A43:A51"/>
    <mergeCell ref="B43:B51"/>
    <mergeCell ref="C43:C51"/>
    <mergeCell ref="D43:D51"/>
    <mergeCell ref="E43:E51"/>
    <mergeCell ref="O43:O47"/>
    <mergeCell ref="P43:P51"/>
    <mergeCell ref="Q43:Q47"/>
    <mergeCell ref="F43:F51"/>
    <mergeCell ref="G43:G47"/>
    <mergeCell ref="H43:H47"/>
    <mergeCell ref="I43:I47"/>
    <mergeCell ref="J43:J47"/>
    <mergeCell ref="K43:K51"/>
  </mergeCells>
  <printOptions horizontalCentered="1"/>
  <pageMargins left="0.25" right="0.25" top="0.25" bottom="0.25" header="0" footer="0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Trimestre</vt:lpstr>
      <vt:lpstr>Trimestre!Área_de_impresión</vt:lpstr>
      <vt:lpstr>Trimestre!Títulos_a_imprimir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cp:lastPrinted>2025-02-05T20:24:25Z</cp:lastPrinted>
  <dcterms:created xsi:type="dcterms:W3CDTF">2024-10-14T21:34:24Z</dcterms:created>
  <dcterms:modified xsi:type="dcterms:W3CDTF">2025-02-07T12:52:37Z</dcterms:modified>
</cp:coreProperties>
</file>